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5315" windowHeight="7995"/>
  </bookViews>
  <sheets>
    <sheet name="Grundtabelle" sheetId="1" r:id="rId1"/>
  </sheets>
  <calcPr calcId="145621"/>
</workbook>
</file>

<file path=xl/calcChain.xml><?xml version="1.0" encoding="utf-8"?>
<calcChain xmlns="http://schemas.openxmlformats.org/spreadsheetml/2006/main">
  <c r="G4" i="1" l="1"/>
  <c r="H4" i="1" s="1"/>
  <c r="G14" i="1" l="1"/>
  <c r="G16" i="1" s="1"/>
  <c r="G19" i="1"/>
  <c r="G20" i="1" s="1"/>
  <c r="D8" i="1" l="1"/>
  <c r="D31" i="1" l="1"/>
  <c r="E6" i="1"/>
  <c r="E4" i="1"/>
  <c r="D32" i="1" l="1"/>
  <c r="J4" i="1"/>
  <c r="J19" i="1" s="1"/>
  <c r="D10" i="1"/>
  <c r="D11" i="1" s="1"/>
  <c r="E11" i="1" s="1"/>
  <c r="D14" i="1"/>
  <c r="D16" i="1" s="1"/>
  <c r="D17" i="1" s="1"/>
  <c r="E17" i="1" s="1"/>
  <c r="G17" i="1" l="1"/>
  <c r="G21" i="1" s="1"/>
  <c r="G22" i="1" s="1"/>
  <c r="G24" i="1" s="1"/>
  <c r="H20" i="1"/>
  <c r="H19" i="1"/>
  <c r="E10" i="1"/>
  <c r="D24" i="1"/>
  <c r="E24" i="1" s="1"/>
  <c r="D33" i="1"/>
  <c r="D35" i="1" s="1"/>
  <c r="E32" i="1"/>
  <c r="H21" i="1" l="1"/>
  <c r="G41" i="1"/>
  <c r="H17" i="1"/>
  <c r="D26" i="1"/>
  <c r="E26" i="1" s="1"/>
  <c r="H22" i="1" l="1"/>
  <c r="H24" i="1"/>
  <c r="G29" i="1"/>
  <c r="H29" i="1" s="1"/>
  <c r="D27" i="1"/>
  <c r="E27" i="1" s="1"/>
  <c r="G37" i="1" l="1"/>
  <c r="D29" i="1"/>
  <c r="E29" i="1" l="1"/>
  <c r="D37" i="1" s="1"/>
  <c r="G39" i="1" s="1"/>
  <c r="H39" i="1" s="1"/>
</calcChain>
</file>

<file path=xl/comments1.xml><?xml version="1.0" encoding="utf-8"?>
<comments xmlns="http://schemas.openxmlformats.org/spreadsheetml/2006/main">
  <authors>
    <author>MS</author>
  </authors>
  <commentList>
    <comment ref="D6" authorId="0">
      <text>
        <r>
          <rPr>
            <sz val="9"/>
            <color indexed="81"/>
            <rFont val="Tahoma"/>
            <family val="2"/>
          </rPr>
          <t xml:space="preserve">Gehaltsauszahlung mit negativem Vorzeichen eintragen, da es sich um einen Aufwand aus der Perspektive der Gesellschaft handelt.
</t>
        </r>
      </text>
    </comment>
  </commentList>
</comments>
</file>

<file path=xl/sharedStrings.xml><?xml version="1.0" encoding="utf-8"?>
<sst xmlns="http://schemas.openxmlformats.org/spreadsheetml/2006/main" count="59" uniqueCount="40">
  <si>
    <t>GewSt</t>
  </si>
  <si>
    <t>Freibetrag für Personengesellschaften</t>
  </si>
  <si>
    <t>Steuermesszahl</t>
  </si>
  <si>
    <t>Gewerbeertrag</t>
  </si>
  <si>
    <t>Gewerbesteuer Stadt München</t>
  </si>
  <si>
    <t>Einkommensteuer</t>
  </si>
  <si>
    <t>abzgl. Anrechnung Gewerbesteuer</t>
  </si>
  <si>
    <t>Abgeltungssteuer (Gewinnausschüttung)</t>
  </si>
  <si>
    <t>SolZ zur Abgeltungssteuer</t>
  </si>
  <si>
    <t>Ausschüttbarer / entnahmefähiger Betrag</t>
  </si>
  <si>
    <t>%</t>
  </si>
  <si>
    <t>AN</t>
  </si>
  <si>
    <t>GmbH</t>
  </si>
  <si>
    <t>Effektive Einkommensteuerlast</t>
  </si>
  <si>
    <t>Körperschaftsteuer</t>
  </si>
  <si>
    <t>Solidaritätszuschlag</t>
  </si>
  <si>
    <t>Betrag Gewinnausschüttung nach Steuern / FCF</t>
  </si>
  <si>
    <t>Gehalt des Gesellschafter-Geschäftsführers</t>
  </si>
  <si>
    <t>Gehaltszufluss (Gehalt Gesellschafter-Gesellschafter-Geschäftsführer)</t>
  </si>
  <si>
    <t>Mehr-Steuern der Rechtsform eine GmbH im Vergleich zum Betrieb eines Einzelunternehmens</t>
  </si>
  <si>
    <t>Verfügbares Einkommen nach Steuern</t>
  </si>
  <si>
    <t>Gewinn vor Steuern (vor Gehalt)</t>
  </si>
  <si>
    <t>Gewinn vor Steuern und nach Gehalt</t>
  </si>
  <si>
    <t>Einzelunter- nehmen</t>
  </si>
  <si>
    <t>Gehalt nach Einkommensteuern</t>
  </si>
  <si>
    <t>Nachrichtlich: Gewerbesteuer-Last (nicht auf Einkommensteuer anrechenbare Gewerbesteuer) = effektive Gewerbesteuerbelastung</t>
  </si>
  <si>
    <t>-</t>
  </si>
  <si>
    <t>Hinweise:</t>
  </si>
  <si>
    <t>Das Berechnungsprogramm basiert auf folgenden Annahmen:</t>
  </si>
  <si>
    <t>- Einzelveranlagung in der Einkommensteuererklärung; beim Splittingverfahren (Ehepartner) ändern sich die Werte</t>
  </si>
  <si>
    <t>- Aus Vereinfachungsgründen keine Berücksichtigung von Sonderausgaben, außergewöhnlichen Belastungen, etc.</t>
  </si>
  <si>
    <t>- Aus Vereinfachungsgründen keine Berücksichtigung von Kirchensteuer</t>
  </si>
  <si>
    <t>- Die Berechnung erfolgt auf Basis der Rechtslage des Jahres 2016</t>
  </si>
  <si>
    <t>- Es sind die steuerlichen Anforderungen hinsichtlich der Angemessenheit des Gehalts des 
   Gesellschafter-Geschäftsführers zu beachten.</t>
  </si>
  <si>
    <t>- Bei der Vergleichsberechnung GmbH und Einzelunternehmen handelt es sich um eine Näherungsrechnung. 
   Diese soll einen ersten Eindruck von der effektiven Steuerlast der jeweiligen Rechtsform vermitteln. 
   Das Berechnungsformular kann keine individuelle steuerliche Beratung ersetzen.</t>
  </si>
  <si>
    <t>Beachten Sie folgendes für die Eingabe:</t>
  </si>
  <si>
    <t>- Die Datei können Sie vollständig frei verwenden. Diese ist nicht urheberrechtlich geschützt</t>
  </si>
  <si>
    <t>- Sie brauchen nur die grün markierten Zellen auszufüllen, alles andere berechnet sich von selbst</t>
  </si>
  <si>
    <t>- Alle anderen Zellen können Sie bei Bedarf abändern.</t>
  </si>
  <si>
    <t>- Den Gewerbesteuer-Hebesatz erfahren Sie von Ihrer Gemeinde.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</si>
</sst>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u/>
      <sz val="11"/>
      <color theme="1"/>
      <name val="Calibri"/>
      <family val="2"/>
      <scheme val="minor"/>
    </font>
    <font>
      <sz val="9"/>
      <color indexed="81"/>
      <name val="Tahoma"/>
      <family val="2"/>
    </font>
    <font>
      <b/>
      <u/>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bottom style="thin">
        <color indexed="64"/>
      </bottom>
      <diagonal/>
    </border>
  </borders>
  <cellStyleXfs count="1">
    <xf numFmtId="0" fontId="0" fillId="0" borderId="0"/>
  </cellStyleXfs>
  <cellXfs count="24">
    <xf numFmtId="0" fontId="0" fillId="0" borderId="0" xfId="0"/>
    <xf numFmtId="4" fontId="0" fillId="0" borderId="0" xfId="0" applyNumberFormat="1"/>
    <xf numFmtId="10" fontId="0" fillId="0" borderId="0" xfId="0" applyNumberFormat="1"/>
    <xf numFmtId="4" fontId="0" fillId="0" borderId="0" xfId="0" applyNumberFormat="1" applyAlignment="1">
      <alignment horizontal="center"/>
    </xf>
    <xf numFmtId="4" fontId="1" fillId="0" borderId="0" xfId="0" applyNumberFormat="1" applyFont="1"/>
    <xf numFmtId="10" fontId="1" fillId="0" borderId="0" xfId="0" applyNumberFormat="1" applyFont="1"/>
    <xf numFmtId="4" fontId="0" fillId="0" borderId="0" xfId="0" applyNumberFormat="1" applyFont="1"/>
    <xf numFmtId="10" fontId="0" fillId="0" borderId="0" xfId="0" applyNumberFormat="1" applyFont="1"/>
    <xf numFmtId="4" fontId="2" fillId="0" borderId="0" xfId="0" applyNumberFormat="1" applyFont="1"/>
    <xf numFmtId="4" fontId="1" fillId="0" borderId="1" xfId="0" applyNumberFormat="1" applyFont="1" applyBorder="1" applyAlignment="1">
      <alignment wrapText="1"/>
    </xf>
    <xf numFmtId="10" fontId="1" fillId="0" borderId="1" xfId="0" applyNumberFormat="1" applyFont="1" applyBorder="1" applyAlignment="1">
      <alignment wrapText="1"/>
    </xf>
    <xf numFmtId="4" fontId="1" fillId="0" borderId="1" xfId="0" applyNumberFormat="1" applyFont="1" applyBorder="1" applyAlignment="1">
      <alignment horizontal="center" wrapText="1"/>
    </xf>
    <xf numFmtId="4" fontId="0" fillId="0" borderId="0" xfId="0" applyNumberFormat="1" applyFill="1"/>
    <xf numFmtId="4" fontId="0" fillId="2" borderId="0" xfId="0" applyNumberFormat="1" applyFill="1"/>
    <xf numFmtId="4" fontId="0" fillId="2" borderId="1" xfId="0" applyNumberFormat="1" applyFill="1" applyBorder="1"/>
    <xf numFmtId="10" fontId="0" fillId="2" borderId="0" xfId="0" applyNumberFormat="1" applyFill="1"/>
    <xf numFmtId="4" fontId="1" fillId="0" borderId="0" xfId="0" applyNumberFormat="1" applyFont="1" applyAlignment="1">
      <alignment wrapText="1"/>
    </xf>
    <xf numFmtId="4" fontId="0" fillId="0" borderId="0" xfId="0" applyNumberFormat="1" applyAlignment="1">
      <alignment wrapText="1"/>
    </xf>
    <xf numFmtId="0" fontId="0" fillId="0" borderId="0" xfId="0" quotePrefix="1"/>
    <xf numFmtId="0" fontId="2" fillId="0" borderId="0" xfId="0" applyFont="1"/>
    <xf numFmtId="4" fontId="4" fillId="0" borderId="0" xfId="0" applyNumberFormat="1" applyFont="1"/>
    <xf numFmtId="0" fontId="0" fillId="0" borderId="0" xfId="0" quotePrefix="1" applyAlignment="1">
      <alignment horizontal="left" wrapText="1"/>
    </xf>
    <xf numFmtId="0" fontId="0" fillId="0" borderId="0" xfId="0" applyAlignment="1">
      <alignment horizontal="left" wrapText="1"/>
    </xf>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58"/>
  <sheetViews>
    <sheetView showGridLines="0" tabSelected="1" zoomScaleNormal="100" zoomScalePageLayoutView="85" workbookViewId="0">
      <selection activeCell="G22" sqref="G22"/>
    </sheetView>
  </sheetViews>
  <sheetFormatPr baseColWidth="10" defaultRowHeight="15" outlineLevelCol="1" x14ac:dyDescent="0.25"/>
  <cols>
    <col min="1" max="1" width="38.28515625" style="1" customWidth="1"/>
    <col min="2" max="2" width="11.42578125" style="2"/>
    <col min="3" max="3" width="3.42578125" style="2" customWidth="1"/>
    <col min="4" max="4" width="11.42578125" style="1"/>
    <col min="5" max="5" width="9.5703125" style="2" customWidth="1"/>
    <col min="6" max="6" width="3.42578125" style="2" customWidth="1"/>
    <col min="7" max="7" width="11.42578125" style="1"/>
    <col min="8" max="8" width="9.5703125" style="6" customWidth="1"/>
    <col min="9" max="9" width="3.42578125" style="2" customWidth="1"/>
    <col min="10" max="10" width="11.42578125" style="1" hidden="1" customWidth="1" outlineLevel="1"/>
    <col min="11" max="11" width="2.5703125" style="1" hidden="1" customWidth="1" outlineLevel="1"/>
    <col min="12" max="12" width="11.42578125" style="1" collapsed="1"/>
    <col min="13" max="16384" width="11.42578125" style="1"/>
  </cols>
  <sheetData>
    <row r="2" spans="1:10" s="9" customFormat="1" ht="30" x14ac:dyDescent="0.25">
      <c r="B2" s="10"/>
      <c r="C2" s="11"/>
      <c r="D2" s="11" t="s">
        <v>12</v>
      </c>
      <c r="E2" s="11" t="s">
        <v>10</v>
      </c>
      <c r="F2" s="11"/>
      <c r="G2" s="11" t="s">
        <v>23</v>
      </c>
      <c r="H2" s="11" t="s">
        <v>10</v>
      </c>
      <c r="I2" s="11"/>
      <c r="J2" s="11" t="s">
        <v>11</v>
      </c>
    </row>
    <row r="4" spans="1:10" x14ac:dyDescent="0.25">
      <c r="A4" s="1" t="s">
        <v>21</v>
      </c>
      <c r="D4" s="13">
        <v>150000</v>
      </c>
      <c r="E4" s="2">
        <f>D4/$D$4</f>
        <v>1</v>
      </c>
      <c r="G4" s="12">
        <f>D4</f>
        <v>150000</v>
      </c>
      <c r="H4" s="7">
        <f>G4/$G$4</f>
        <v>1</v>
      </c>
      <c r="J4" s="1">
        <f>D31</f>
        <v>0</v>
      </c>
    </row>
    <row r="5" spans="1:10" x14ac:dyDescent="0.25">
      <c r="D5" s="12"/>
      <c r="H5" s="7"/>
    </row>
    <row r="6" spans="1:10" x14ac:dyDescent="0.25">
      <c r="A6" s="1" t="s">
        <v>17</v>
      </c>
      <c r="D6" s="14">
        <v>0</v>
      </c>
      <c r="E6" s="2">
        <f>D6/$D$4</f>
        <v>0</v>
      </c>
      <c r="H6" s="7"/>
    </row>
    <row r="7" spans="1:10" x14ac:dyDescent="0.25">
      <c r="D7" s="12"/>
      <c r="H7" s="7"/>
    </row>
    <row r="8" spans="1:10" x14ac:dyDescent="0.25">
      <c r="A8" s="1" t="s">
        <v>22</v>
      </c>
      <c r="D8" s="12">
        <f>SUM(D3:D6)</f>
        <v>150000</v>
      </c>
      <c r="H8" s="7"/>
    </row>
    <row r="10" spans="1:10" x14ac:dyDescent="0.25">
      <c r="A10" s="1" t="s">
        <v>14</v>
      </c>
      <c r="B10" s="2">
        <v>0.15</v>
      </c>
      <c r="D10" s="1">
        <f>D8*$B$10*-1</f>
        <v>-22500</v>
      </c>
      <c r="E10" s="2">
        <f>D10/$D$4</f>
        <v>-0.15</v>
      </c>
      <c r="G10" s="3" t="s">
        <v>26</v>
      </c>
      <c r="H10" s="3" t="s">
        <v>26</v>
      </c>
    </row>
    <row r="11" spans="1:10" x14ac:dyDescent="0.25">
      <c r="A11" s="1" t="s">
        <v>15</v>
      </c>
      <c r="B11" s="2">
        <v>5.5E-2</v>
      </c>
      <c r="D11" s="1">
        <f>D10*$B$11</f>
        <v>-1237.5</v>
      </c>
      <c r="E11" s="2">
        <f>D11/$D$4</f>
        <v>-8.2500000000000004E-3</v>
      </c>
      <c r="G11" s="3" t="s">
        <v>26</v>
      </c>
      <c r="H11" s="3" t="s">
        <v>26</v>
      </c>
    </row>
    <row r="13" spans="1:10" x14ac:dyDescent="0.25">
      <c r="A13" s="8" t="s">
        <v>0</v>
      </c>
    </row>
    <row r="14" spans="1:10" x14ac:dyDescent="0.25">
      <c r="A14" s="1" t="s">
        <v>3</v>
      </c>
      <c r="D14" s="1">
        <f>D8</f>
        <v>150000</v>
      </c>
      <c r="G14" s="1">
        <f>G4</f>
        <v>150000</v>
      </c>
    </row>
    <row r="15" spans="1:10" x14ac:dyDescent="0.25">
      <c r="A15" s="1" t="s">
        <v>1</v>
      </c>
      <c r="B15" s="1">
        <v>24500</v>
      </c>
      <c r="D15" s="3" t="s">
        <v>26</v>
      </c>
      <c r="E15" s="3" t="s">
        <v>26</v>
      </c>
      <c r="G15" s="1">
        <v>-24500</v>
      </c>
    </row>
    <row r="16" spans="1:10" x14ac:dyDescent="0.25">
      <c r="A16" s="1" t="s">
        <v>2</v>
      </c>
      <c r="B16" s="2">
        <v>3.5000000000000003E-2</v>
      </c>
      <c r="D16" s="1">
        <f>D14*$B$16</f>
        <v>5250.0000000000009</v>
      </c>
      <c r="E16" s="3" t="s">
        <v>26</v>
      </c>
      <c r="G16" s="1">
        <f>IF(G14&lt;=0,0,(G14+G15)*B16)</f>
        <v>4392.5</v>
      </c>
      <c r="H16" s="3" t="s">
        <v>26</v>
      </c>
    </row>
    <row r="17" spans="1:10" x14ac:dyDescent="0.25">
      <c r="A17" s="1" t="s">
        <v>4</v>
      </c>
      <c r="B17" s="15">
        <v>4.9000000000000004</v>
      </c>
      <c r="D17" s="1">
        <f>D16*$B$17*-1</f>
        <v>-25725.000000000007</v>
      </c>
      <c r="E17" s="2">
        <f>D17/$D$4</f>
        <v>-0.17150000000000004</v>
      </c>
      <c r="G17" s="1">
        <f>G16*B17*-1</f>
        <v>-21523.25</v>
      </c>
      <c r="H17" s="7">
        <f>G17/$G$4</f>
        <v>-0.14348833333333333</v>
      </c>
    </row>
    <row r="19" spans="1:10" x14ac:dyDescent="0.25">
      <c r="A19" s="1" t="s">
        <v>5</v>
      </c>
      <c r="D19" s="3" t="s">
        <v>26</v>
      </c>
      <c r="G19" s="6">
        <f>IF(G4&lt;8652,0,IF(AND(G4&gt;8652,G4&lt;13669),(997.6*((G4-8652)/10000)+1400)*((G4-8652)/10000),IF(AND(G4&gt;13670,G4&lt;53665),(225.4*((G4-13669)/10000)+2397)*((G4-13669)/10000)+952.48,IF(AND(G4&gt;53666,G4&lt;254446),0.42*G4-8394.14,0.42*G4-16027.52))))*-1</f>
        <v>-54605.86</v>
      </c>
      <c r="H19" s="7">
        <f>G19/$G$4</f>
        <v>-0.36403906666666669</v>
      </c>
      <c r="J19" s="1">
        <f>IF(J4&lt;8004,0,IF(AND(J4&gt;8005,J4&lt;13446),(912.17*((J4-8004)/10000)+1400)*((J4-8004)/10000),IF(AND(J4&gt;13670,J4&lt;53665),(228.74*((J4-13446)/10000)+2397)*((J4-13446)/10000)+1038,IF(AND(J4&gt;53666,J4&lt;254446),0.42*J4-8172,0.42*J4-15649))))*-1</f>
        <v>0</v>
      </c>
    </row>
    <row r="20" spans="1:10" x14ac:dyDescent="0.25">
      <c r="A20" s="1" t="s">
        <v>15</v>
      </c>
      <c r="D20" s="3" t="s">
        <v>26</v>
      </c>
      <c r="G20" s="6">
        <f>G19*0.055</f>
        <v>-3003.3223000000003</v>
      </c>
      <c r="H20" s="7">
        <f>G20/$G$4</f>
        <v>-2.002214866666667E-2</v>
      </c>
    </row>
    <row r="21" spans="1:10" x14ac:dyDescent="0.25">
      <c r="A21" s="1" t="s">
        <v>6</v>
      </c>
      <c r="D21" s="3" t="s">
        <v>26</v>
      </c>
      <c r="G21" s="1">
        <f>IF(G16*3.8&gt;G17*-1,G17*-1,G16*3.8)</f>
        <v>16691.5</v>
      </c>
      <c r="H21" s="7">
        <f>G21/$G$4</f>
        <v>0.11127666666666666</v>
      </c>
    </row>
    <row r="22" spans="1:10" x14ac:dyDescent="0.25">
      <c r="A22" s="1" t="s">
        <v>13</v>
      </c>
      <c r="D22" s="3" t="s">
        <v>26</v>
      </c>
      <c r="G22" s="1">
        <f>SUM(G19:G21)</f>
        <v>-40917.6823</v>
      </c>
      <c r="H22" s="7">
        <f>G22/$G$4</f>
        <v>-0.27278454866666668</v>
      </c>
    </row>
    <row r="24" spans="1:10" x14ac:dyDescent="0.25">
      <c r="A24" s="1" t="s">
        <v>9</v>
      </c>
      <c r="D24" s="1">
        <f>D8+D10+D11+D17</f>
        <v>100537.5</v>
      </c>
      <c r="E24" s="2">
        <f>D24/$D$4</f>
        <v>0.67025000000000001</v>
      </c>
      <c r="G24" s="1">
        <f>G4+G17+G22</f>
        <v>87559.0677</v>
      </c>
      <c r="H24" s="7">
        <f>G24/$G$4</f>
        <v>0.58372711799999999</v>
      </c>
    </row>
    <row r="26" spans="1:10" x14ac:dyDescent="0.25">
      <c r="A26" s="1" t="s">
        <v>7</v>
      </c>
      <c r="B26" s="2">
        <v>0.25</v>
      </c>
      <c r="D26" s="1">
        <f>ROUND(D24*$B$26*-1,0)</f>
        <v>-25134</v>
      </c>
      <c r="E26" s="2">
        <f>D26/$D$4</f>
        <v>-0.16755999999999999</v>
      </c>
      <c r="G26" s="3" t="s">
        <v>26</v>
      </c>
      <c r="H26" s="3" t="s">
        <v>26</v>
      </c>
    </row>
    <row r="27" spans="1:10" x14ac:dyDescent="0.25">
      <c r="A27" s="1" t="s">
        <v>8</v>
      </c>
      <c r="B27" s="2">
        <v>5.5E-2</v>
      </c>
      <c r="D27" s="1">
        <f>D26*$B$27</f>
        <v>-1382.3700000000001</v>
      </c>
      <c r="E27" s="2">
        <f>D27/$D$4</f>
        <v>-9.2158000000000014E-3</v>
      </c>
      <c r="G27" s="3" t="s">
        <v>26</v>
      </c>
      <c r="H27" s="3" t="s">
        <v>26</v>
      </c>
    </row>
    <row r="29" spans="1:10" s="4" customFormat="1" x14ac:dyDescent="0.25">
      <c r="A29" s="4" t="s">
        <v>16</v>
      </c>
      <c r="B29" s="5"/>
      <c r="C29" s="5"/>
      <c r="D29" s="4">
        <f>SUM(D24:D28)</f>
        <v>74021.13</v>
      </c>
      <c r="E29" s="5">
        <f>D29/$D$4</f>
        <v>0.49347420000000003</v>
      </c>
      <c r="F29" s="5"/>
      <c r="G29" s="4">
        <f>G24</f>
        <v>87559.0677</v>
      </c>
      <c r="H29" s="5">
        <f>G29/$G$4</f>
        <v>0.58372711799999999</v>
      </c>
      <c r="I29" s="5"/>
    </row>
    <row r="30" spans="1:10" s="4" customFormat="1" x14ac:dyDescent="0.25">
      <c r="B30" s="5"/>
      <c r="C30" s="5"/>
      <c r="E30" s="5"/>
      <c r="F30" s="5"/>
      <c r="H30" s="5"/>
      <c r="I30" s="5"/>
    </row>
    <row r="31" spans="1:10" s="4" customFormat="1" ht="30" x14ac:dyDescent="0.25">
      <c r="A31" s="16" t="s">
        <v>18</v>
      </c>
      <c r="B31" s="5"/>
      <c r="C31" s="5"/>
      <c r="D31" s="4">
        <f>D6*-1</f>
        <v>0</v>
      </c>
      <c r="E31" s="5"/>
      <c r="F31" s="5"/>
      <c r="H31" s="5"/>
      <c r="I31" s="5"/>
    </row>
    <row r="32" spans="1:10" s="6" customFormat="1" x14ac:dyDescent="0.25">
      <c r="A32" s="6" t="s">
        <v>5</v>
      </c>
      <c r="B32" s="7"/>
      <c r="C32" s="7"/>
      <c r="D32" s="6">
        <f>IF(D31&lt;8652,0,IF(AND(D31&gt;8652,D31&lt;13669),(997.6*((D31-8652)/10000)+1400)*((D31-8652)/10000),IF(AND(D31&gt;13670,D31&lt;53665),(225.4*((D31-13669)/10000)+2397)*((D31-13669)/10000)+952.48,IF(AND(D31&gt;53666,D31&lt;254446),0.42*D31-8394.14,0.42*D31-16027.52))))*-1</f>
        <v>0</v>
      </c>
      <c r="E32" s="7" t="e">
        <f>D32/$D$31</f>
        <v>#DIV/0!</v>
      </c>
      <c r="F32" s="7"/>
      <c r="H32" s="7"/>
      <c r="I32" s="7"/>
    </row>
    <row r="33" spans="1:9" s="6" customFormat="1" x14ac:dyDescent="0.25">
      <c r="A33" s="1" t="s">
        <v>15</v>
      </c>
      <c r="B33" s="7">
        <v>5.5E-2</v>
      </c>
      <c r="C33" s="7"/>
      <c r="D33" s="6">
        <f>D32*$B$33</f>
        <v>0</v>
      </c>
      <c r="E33" s="7"/>
      <c r="F33" s="7"/>
      <c r="H33" s="7"/>
      <c r="I33" s="7"/>
    </row>
    <row r="34" spans="1:9" s="4" customFormat="1" x14ac:dyDescent="0.25">
      <c r="B34" s="5"/>
      <c r="C34" s="5"/>
      <c r="D34" s="1"/>
      <c r="E34" s="5"/>
      <c r="F34" s="5"/>
      <c r="H34" s="5"/>
      <c r="I34" s="5"/>
    </row>
    <row r="35" spans="1:9" s="4" customFormat="1" x14ac:dyDescent="0.25">
      <c r="A35" s="4" t="s">
        <v>24</v>
      </c>
      <c r="B35" s="5"/>
      <c r="C35" s="5"/>
      <c r="D35" s="1">
        <f>SUM(D31:D34)</f>
        <v>0</v>
      </c>
      <c r="E35" s="5"/>
      <c r="F35" s="5"/>
      <c r="H35" s="5"/>
      <c r="I35" s="5"/>
    </row>
    <row r="36" spans="1:9" s="4" customFormat="1" x14ac:dyDescent="0.25">
      <c r="B36" s="5"/>
      <c r="C36" s="5"/>
      <c r="D36" s="1"/>
      <c r="E36" s="5"/>
      <c r="F36" s="5"/>
      <c r="H36" s="5"/>
      <c r="I36" s="5"/>
    </row>
    <row r="37" spans="1:9" s="4" customFormat="1" x14ac:dyDescent="0.25">
      <c r="A37" s="4" t="s">
        <v>20</v>
      </c>
      <c r="B37" s="5"/>
      <c r="C37" s="5"/>
      <c r="D37" s="4">
        <f>+D29+D35</f>
        <v>74021.13</v>
      </c>
      <c r="E37" s="5"/>
      <c r="F37" s="5"/>
      <c r="G37" s="4">
        <f>G29</f>
        <v>87559.0677</v>
      </c>
      <c r="H37" s="5"/>
      <c r="I37" s="5"/>
    </row>
    <row r="39" spans="1:9" s="4" customFormat="1" ht="45" x14ac:dyDescent="0.25">
      <c r="A39" s="16" t="s">
        <v>19</v>
      </c>
      <c r="B39" s="5"/>
      <c r="C39" s="5"/>
      <c r="E39" s="5"/>
      <c r="F39" s="5"/>
      <c r="G39" s="4">
        <f>G37-D37</f>
        <v>13537.937699999995</v>
      </c>
      <c r="H39" s="5">
        <f>G39/$G$4</f>
        <v>9.025291799999996E-2</v>
      </c>
      <c r="I39" s="5"/>
    </row>
    <row r="41" spans="1:9" ht="60" x14ac:dyDescent="0.25">
      <c r="A41" s="17" t="s">
        <v>25</v>
      </c>
      <c r="G41" s="1">
        <f>(G17+G21)*-1</f>
        <v>4831.75</v>
      </c>
    </row>
    <row r="44" spans="1:9" x14ac:dyDescent="0.25">
      <c r="A44" s="20" t="s">
        <v>27</v>
      </c>
    </row>
    <row r="45" spans="1:9" x14ac:dyDescent="0.25">
      <c r="A45"/>
    </row>
    <row r="46" spans="1:9" x14ac:dyDescent="0.25">
      <c r="A46" s="19" t="s">
        <v>28</v>
      </c>
    </row>
    <row r="47" spans="1:9" x14ac:dyDescent="0.25">
      <c r="A47" s="18" t="s">
        <v>29</v>
      </c>
    </row>
    <row r="48" spans="1:9" x14ac:dyDescent="0.25">
      <c r="A48" s="18" t="s">
        <v>30</v>
      </c>
    </row>
    <row r="49" spans="1:9" x14ac:dyDescent="0.25">
      <c r="A49" s="18" t="s">
        <v>31</v>
      </c>
    </row>
    <row r="50" spans="1:9" x14ac:dyDescent="0.25">
      <c r="A50" s="18" t="s">
        <v>32</v>
      </c>
    </row>
    <row r="51" spans="1:9" ht="27" customHeight="1" x14ac:dyDescent="0.25">
      <c r="A51" s="21" t="s">
        <v>33</v>
      </c>
      <c r="B51" s="23"/>
      <c r="C51" s="23"/>
      <c r="D51" s="23"/>
      <c r="E51" s="23"/>
      <c r="F51" s="23"/>
      <c r="G51" s="23"/>
      <c r="H51" s="23"/>
    </row>
    <row r="52" spans="1:9" ht="48.75" customHeight="1" x14ac:dyDescent="0.25">
      <c r="A52" s="21" t="s">
        <v>34</v>
      </c>
      <c r="B52" s="22"/>
      <c r="C52" s="22"/>
      <c r="D52" s="22"/>
      <c r="E52" s="22"/>
      <c r="F52" s="22"/>
      <c r="G52" s="22"/>
      <c r="H52" s="22"/>
      <c r="I52" s="22"/>
    </row>
    <row r="54" spans="1:9" x14ac:dyDescent="0.25">
      <c r="A54" s="19" t="s">
        <v>35</v>
      </c>
    </row>
    <row r="55" spans="1:9" x14ac:dyDescent="0.25">
      <c r="A55" s="18" t="s">
        <v>36</v>
      </c>
    </row>
    <row r="56" spans="1:9" x14ac:dyDescent="0.25">
      <c r="A56" s="18" t="s">
        <v>37</v>
      </c>
    </row>
    <row r="57" spans="1:9" x14ac:dyDescent="0.25">
      <c r="A57" s="18" t="s">
        <v>38</v>
      </c>
    </row>
    <row r="58" spans="1:9" x14ac:dyDescent="0.25">
      <c r="A58" s="18" t="s">
        <v>39</v>
      </c>
    </row>
  </sheetData>
  <mergeCells count="2">
    <mergeCell ref="A52:I52"/>
    <mergeCell ref="A51:H51"/>
  </mergeCells>
  <pageMargins left="0.7" right="1.0049019607843137" top="1.1053921568627452" bottom="0.78740157499999996" header="0.3" footer="0.3"/>
  <pageSetup paperSize="9" scale="82" orientation="portrait" r:id="rId1"/>
  <headerFooter>
    <oddHeader xml:space="preserve">&amp;LTatjana Albert
Steuerberaterin
Ganghoferstraße 21
80339 München&amp;RTelefon: 089 23542433
info@steuerberaterin-muenchen.com
www.steuerberaterin-muenchen.com
</oddHeader>
    <oddFooter>&amp;CSeite &amp;P von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ee51da83-7212-4466-a742-487061fef8ce</BSO999929>
</file>

<file path=customXml/itemProps1.xml><?xml version="1.0" encoding="utf-8"?>
<ds:datastoreItem xmlns:ds="http://schemas.openxmlformats.org/officeDocument/2006/customXml" ds:itemID="{34C1B2E4-897F-42CD-95CE-C5F7AAF8DFF9}">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Grundtabelle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Marcus Streit</cp:lastModifiedBy>
  <cp:lastPrinted>2016-09-12T11:39:07Z</cp:lastPrinted>
  <dcterms:created xsi:type="dcterms:W3CDTF">2012-05-12T15:01:24Z</dcterms:created>
  <dcterms:modified xsi:type="dcterms:W3CDTF">2017-01-13T16:26:43Z</dcterms:modified>
</cp:coreProperties>
</file>